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clyde/Desktop/"/>
    </mc:Choice>
  </mc:AlternateContent>
  <xr:revisionPtr revIDLastSave="0" documentId="13_ncr:1_{A6438FB7-4E8D-2A4C-B765-4884E74298C9}" xr6:coauthVersionLast="46" xr6:coauthVersionMax="46" xr10:uidLastSave="{00000000-0000-0000-0000-000000000000}"/>
  <bookViews>
    <workbookView xWindow="0" yWindow="460" windowWidth="28800" windowHeight="15840" xr2:uid="{DD8FDE79-0DF6-4EB3-9328-AE863A08F333}"/>
  </bookViews>
  <sheets>
    <sheet name="Acai Cola  WACC" sheetId="1" r:id="rId1"/>
    <sheet name="Decision Criteria" sheetId="2" r:id="rId2"/>
    <sheet name="CAP BUD RISK" sheetId="3" r:id="rId3"/>
    <sheet name="GRADE SHEET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" i="3" l="1"/>
  <c r="E6" i="4" s="1"/>
  <c r="V27" i="3"/>
  <c r="D6" i="4" s="1"/>
  <c r="E8" i="3"/>
  <c r="D22" i="2"/>
  <c r="AA20" i="2"/>
  <c r="E5" i="4" s="1"/>
  <c r="Z20" i="2"/>
  <c r="D5" i="4" s="1"/>
  <c r="D19" i="2"/>
  <c r="D18" i="2"/>
  <c r="D17" i="2"/>
  <c r="J14" i="2"/>
  <c r="I14" i="2"/>
  <c r="H14" i="2"/>
  <c r="G14" i="2"/>
  <c r="F14" i="2"/>
  <c r="E14" i="2"/>
  <c r="D14" i="2"/>
  <c r="D15" i="2" s="1"/>
  <c r="G13" i="2"/>
  <c r="H13" i="2" s="1"/>
  <c r="I13" i="2" s="1"/>
  <c r="J13" i="2" s="1"/>
  <c r="F13" i="2"/>
  <c r="E13" i="2"/>
  <c r="D13" i="2"/>
  <c r="S36" i="1"/>
  <c r="E4" i="4" s="1"/>
  <c r="R36" i="1"/>
  <c r="D4" i="4" s="1"/>
  <c r="E8" i="1"/>
  <c r="E7" i="4" l="1"/>
  <c r="D20" i="2"/>
  <c r="E15" i="2"/>
  <c r="F15" i="2" s="1"/>
  <c r="G15" i="2" s="1"/>
  <c r="H15" i="2" s="1"/>
  <c r="I15" i="2" s="1"/>
  <c r="J15" i="2" s="1"/>
  <c r="D7" i="4"/>
  <c r="E24" i="3" l="1"/>
  <c r="D21" i="2"/>
</calcChain>
</file>

<file path=xl/sharedStrings.xml><?xml version="1.0" encoding="utf-8"?>
<sst xmlns="http://schemas.openxmlformats.org/spreadsheetml/2006/main" count="152" uniqueCount="119">
  <si>
    <t>Acai Cola  Corporate WACC</t>
  </si>
  <si>
    <t>Tax rate</t>
  </si>
  <si>
    <t>Par value</t>
  </si>
  <si>
    <t>Bond price</t>
  </si>
  <si>
    <t>Bond maturity in years</t>
  </si>
  <si>
    <t>Bond coupon rate</t>
  </si>
  <si>
    <t>Bond coupon payment amount</t>
  </si>
  <si>
    <t>Number of compounding periods per year</t>
  </si>
  <si>
    <t>Cell for "1"</t>
  </si>
  <si>
    <t>Cell for "-1"</t>
  </si>
  <si>
    <t>Yield, semi-annual</t>
  </si>
  <si>
    <t>Yield, nominal --- annualized</t>
  </si>
  <si>
    <t>Cost of long-term debt, semi-annual</t>
  </si>
  <si>
    <t>Cost of long-term debt, nominal --- annualized</t>
  </si>
  <si>
    <t>Preferred stock par value</t>
  </si>
  <si>
    <t>Preferred stock dividend as percentage</t>
  </si>
  <si>
    <t>Preferred stock dividend payments per year</t>
  </si>
  <si>
    <t>Preferred stock perpetuity price</t>
  </si>
  <si>
    <t>Preferred stock dividend</t>
  </si>
  <si>
    <t>Cost of preferred stock</t>
  </si>
  <si>
    <t>Common stock price</t>
  </si>
  <si>
    <r>
      <t>D</t>
    </r>
    <r>
      <rPr>
        <sz val="8"/>
        <color theme="1"/>
        <rFont val="Calibri"/>
        <family val="2"/>
        <scheme val="minor"/>
      </rPr>
      <t>0</t>
    </r>
  </si>
  <si>
    <t>Common stock growth rate</t>
  </si>
  <si>
    <t>Beta</t>
  </si>
  <si>
    <t>Risk-free rate</t>
  </si>
  <si>
    <t>Market risk premium</t>
  </si>
  <si>
    <t>Bond-yield risk premium</t>
  </si>
  <si>
    <t>Cost of equity CAPM</t>
  </si>
  <si>
    <t>Cost of equity DCF</t>
  </si>
  <si>
    <t>Cost of equity Bond-Yield+Risk Premium</t>
  </si>
  <si>
    <t>Average</t>
  </si>
  <si>
    <t>Flotation cost as percentage</t>
  </si>
  <si>
    <t>Total Posible</t>
  </si>
  <si>
    <t>Total Earned</t>
  </si>
  <si>
    <t>Cost of new common equity</t>
  </si>
  <si>
    <t>Weights</t>
  </si>
  <si>
    <t>Costs</t>
  </si>
  <si>
    <t>Target capital debt</t>
  </si>
  <si>
    <t>Target capital preferred</t>
  </si>
  <si>
    <t>Target capital common equity</t>
  </si>
  <si>
    <t>Acai Cola Investment Options</t>
  </si>
  <si>
    <t>2.</t>
  </si>
  <si>
    <t>Corporate cost of capital</t>
  </si>
  <si>
    <t>Project A</t>
  </si>
  <si>
    <t>Project B</t>
  </si>
  <si>
    <t>3.</t>
  </si>
  <si>
    <t>A</t>
  </si>
  <si>
    <t>4.</t>
  </si>
  <si>
    <t>Cumulative</t>
  </si>
  <si>
    <t>DCF</t>
  </si>
  <si>
    <t>Cumulative DCF</t>
  </si>
  <si>
    <t>5.</t>
  </si>
  <si>
    <t>NPV</t>
  </si>
  <si>
    <t>IRR</t>
  </si>
  <si>
    <t>MIRR</t>
  </si>
  <si>
    <t>Total Possible</t>
  </si>
  <si>
    <t>PB</t>
  </si>
  <si>
    <t>DPB</t>
  </si>
  <si>
    <t>1.</t>
  </si>
  <si>
    <t>PI</t>
  </si>
  <si>
    <t>B</t>
  </si>
  <si>
    <t>Acai Cola Corporation Investment Analysis --- Expansion</t>
  </si>
  <si>
    <t>New emulsifier</t>
  </si>
  <si>
    <t>Shipping and installation</t>
  </si>
  <si>
    <t>Estimated increase in annual revenues</t>
  </si>
  <si>
    <t>Economic life, in years</t>
  </si>
  <si>
    <t xml:space="preserve">Salvage value </t>
  </si>
  <si>
    <t>Salvage value percent of new machine cost</t>
  </si>
  <si>
    <t>Possible deviation --- decreased annual revenue</t>
  </si>
  <si>
    <t>Possible deviation  --- increased annual revenue</t>
  </si>
  <si>
    <t>Probability of favorable economic conditions</t>
  </si>
  <si>
    <t>Probability of normal economic conditions</t>
  </si>
  <si>
    <t>Probability of poor economic conditions</t>
  </si>
  <si>
    <t xml:space="preserve">Annual fixed costs of operating new system </t>
  </si>
  <si>
    <t>Variable costs as percentage of sales revenue</t>
  </si>
  <si>
    <t>Depreciation MACRS 3 yr</t>
  </si>
  <si>
    <t>Change in NOWC</t>
  </si>
  <si>
    <t>Cost of last year's new seed press</t>
  </si>
  <si>
    <t>Marginal tax rate</t>
  </si>
  <si>
    <t>WACC</t>
  </si>
  <si>
    <t>Exponent "2"</t>
  </si>
  <si>
    <t>CF0</t>
  </si>
  <si>
    <t>CF1</t>
  </si>
  <si>
    <t>CF2</t>
  </si>
  <si>
    <t>CF3</t>
  </si>
  <si>
    <t>CF4</t>
  </si>
  <si>
    <t>CAPEX</t>
  </si>
  <si>
    <t>NOWC</t>
  </si>
  <si>
    <t>Revenues</t>
  </si>
  <si>
    <t xml:space="preserve">Variable costs </t>
  </si>
  <si>
    <t>Annual fixed costs</t>
  </si>
  <si>
    <t>Depreciation</t>
  </si>
  <si>
    <t>Total costs</t>
  </si>
  <si>
    <t>Pre-tax operating income</t>
  </si>
  <si>
    <t>Taxes</t>
  </si>
  <si>
    <t>AT operating income</t>
  </si>
  <si>
    <t>Depreciation add-back</t>
  </si>
  <si>
    <t>Operating cash flow</t>
  </si>
  <si>
    <t>Recovery NWC</t>
  </si>
  <si>
    <t>AT sale of machine</t>
  </si>
  <si>
    <t>Total cash flow</t>
  </si>
  <si>
    <t>Cumulative cash flow</t>
  </si>
  <si>
    <t>Discounted cash flow</t>
  </si>
  <si>
    <t>Cumulative discounted cash flow</t>
  </si>
  <si>
    <t>NPV CF1 - 4</t>
  </si>
  <si>
    <t>Probabilities</t>
  </si>
  <si>
    <t>Poor economic conditions</t>
  </si>
  <si>
    <t>Normal economic conditions</t>
  </si>
  <si>
    <t>Favorable economic conditions</t>
  </si>
  <si>
    <t>Expected NPV</t>
  </si>
  <si>
    <t>Variance</t>
  </si>
  <si>
    <t>STDEV</t>
  </si>
  <si>
    <t>CV</t>
  </si>
  <si>
    <t>Points Possible</t>
  </si>
  <si>
    <t>Points Earned</t>
  </si>
  <si>
    <t>Acai Cola WACC</t>
  </si>
  <si>
    <t>Decision Criteria</t>
  </si>
  <si>
    <t>CAP BUD Risk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</si>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</sst>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* #,##0.000_);_(* \(#,##0.000\);_(* &quot;-&quot;??_);_(@_)"/>
    <numFmt numFmtId="167" formatCode="_(* #,##0_);_(* \(#,##0\);_(* &quot;-&quot;??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readingOrder="1"/>
    </xf>
    <xf numFmtId="0" fontId="0" fillId="2" borderId="0" xfId="0" applyFill="1"/>
    <xf numFmtId="164" fontId="0" fillId="2" borderId="0" xfId="0" applyNumberFormat="1" applyFill="1"/>
    <xf numFmtId="3" fontId="0" fillId="2" borderId="0" xfId="0" applyNumberFormat="1" applyFill="1"/>
    <xf numFmtId="4" fontId="0" fillId="2" borderId="0" xfId="0" applyNumberFormat="1" applyFill="1"/>
    <xf numFmtId="0" fontId="0" fillId="3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4" fillId="0" borderId="0" xfId="0" applyFont="1"/>
    <xf numFmtId="2" fontId="0" fillId="2" borderId="0" xfId="0" applyNumberForma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5" borderId="0" xfId="0" applyFill="1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6" borderId="0" xfId="0" applyFill="1"/>
    <xf numFmtId="49" fontId="0" fillId="0" borderId="0" xfId="0" applyNumberFormat="1"/>
    <xf numFmtId="0" fontId="0" fillId="7" borderId="0" xfId="0" applyFill="1" applyAlignment="1">
      <alignment horizontal="center"/>
    </xf>
    <xf numFmtId="164" fontId="0" fillId="6" borderId="0" xfId="0" applyNumberFormat="1" applyFill="1"/>
    <xf numFmtId="0" fontId="0" fillId="8" borderId="0" xfId="0" applyFill="1"/>
    <xf numFmtId="0" fontId="0" fillId="0" borderId="0" xfId="0" applyAlignment="1">
      <alignment horizontal="center"/>
    </xf>
    <xf numFmtId="165" fontId="0" fillId="6" borderId="0" xfId="1" applyNumberFormat="1" applyFont="1" applyFill="1"/>
    <xf numFmtId="0" fontId="0" fillId="4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2" fontId="0" fillId="6" borderId="0" xfId="0" applyNumberFormat="1" applyFill="1"/>
    <xf numFmtId="165" fontId="0" fillId="0" borderId="0" xfId="1" applyNumberFormat="1" applyFont="1" applyFill="1"/>
    <xf numFmtId="1" fontId="0" fillId="0" borderId="0" xfId="1" applyNumberFormat="1" applyFont="1" applyFill="1"/>
    <xf numFmtId="166" fontId="0" fillId="6" borderId="0" xfId="1" applyNumberFormat="1" applyFont="1" applyFill="1"/>
    <xf numFmtId="3" fontId="0" fillId="6" borderId="0" xfId="0" applyNumberFormat="1" applyFill="1"/>
    <xf numFmtId="4" fontId="0" fillId="6" borderId="0" xfId="0" applyNumberFormat="1" applyFill="1"/>
    <xf numFmtId="165" fontId="0" fillId="6" borderId="0" xfId="0" applyNumberFormat="1" applyFill="1"/>
    <xf numFmtId="165" fontId="0" fillId="0" borderId="0" xfId="0" applyNumberFormat="1"/>
    <xf numFmtId="0" fontId="0" fillId="6" borderId="0" xfId="0" applyFill="1" applyAlignment="1">
      <alignment horizontal="center"/>
    </xf>
    <xf numFmtId="0" fontId="0" fillId="0" borderId="2" xfId="0" applyBorder="1"/>
    <xf numFmtId="165" fontId="0" fillId="0" borderId="2" xfId="1" applyNumberFormat="1" applyFont="1" applyBorder="1"/>
    <xf numFmtId="0" fontId="0" fillId="7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0" xfId="0" applyFill="1"/>
    <xf numFmtId="164" fontId="0" fillId="9" borderId="0" xfId="0" applyNumberFormat="1" applyFill="1"/>
    <xf numFmtId="2" fontId="0" fillId="9" borderId="0" xfId="0" applyNumberFormat="1" applyFill="1"/>
    <xf numFmtId="164" fontId="0" fillId="9" borderId="1" xfId="0" applyNumberFormat="1" applyFill="1" applyBorder="1"/>
    <xf numFmtId="165" fontId="0" fillId="9" borderId="0" xfId="1" applyNumberFormat="1" applyFont="1" applyFill="1"/>
    <xf numFmtId="165" fontId="0" fillId="9" borderId="0" xfId="0" applyNumberFormat="1" applyFill="1"/>
    <xf numFmtId="165" fontId="0" fillId="9" borderId="2" xfId="0" applyNumberFormat="1" applyFill="1" applyBorder="1"/>
    <xf numFmtId="167" fontId="0" fillId="9" borderId="2" xfId="0" applyNumberFormat="1" applyFill="1" applyBorder="1"/>
    <xf numFmtId="165" fontId="0" fillId="9" borderId="3" xfId="0" applyNumberFormat="1" applyFill="1" applyBorder="1"/>
    <xf numFmtId="43" fontId="0" fillId="9" borderId="0" xfId="0" applyNumberFormat="1" applyFill="1"/>
    <xf numFmtId="0" fontId="0" fillId="9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Sensitivity Acai Emulsifier Investment</a:t>
            </a:r>
          </a:p>
        </c:rich>
      </c:tx>
      <c:layout>
        <c:manualLayout>
          <c:xMode val="edge"/>
          <c:yMode val="edge"/>
          <c:x val="0.2079652230971128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24803149606298"/>
          <c:y val="0.17171296296296298"/>
          <c:w val="0.81575196850393705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'[1]CAP BUD RISK (2)'!$J$84</c:f>
              <c:strCache>
                <c:ptCount val="1"/>
                <c:pt idx="0">
                  <c:v>REVENUES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'[1]CAP BUD RISK (2)'!$I$85:$I$91</c:f>
              <c:numCache>
                <c:formatCode>General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'[1]CAP BUD RISK (2)'!$J$85:$J$91</c:f>
              <c:numCache>
                <c:formatCode>General</c:formatCode>
                <c:ptCount val="7"/>
                <c:pt idx="0">
                  <c:v>74838.412445202135</c:v>
                </c:pt>
                <c:pt idx="1">
                  <c:v>286847.24684741214</c:v>
                </c:pt>
                <c:pt idx="2">
                  <c:v>498856.08124962222</c:v>
                </c:pt>
                <c:pt idx="3">
                  <c:v>710864.91565183224</c:v>
                </c:pt>
                <c:pt idx="4">
                  <c:v>922873.7500540422</c:v>
                </c:pt>
                <c:pt idx="5">
                  <c:v>1134882.5844562524</c:v>
                </c:pt>
                <c:pt idx="6">
                  <c:v>1346891.4188584625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4-4D99-9539-40115599439C}"/>
            </c:ext>
          </c:extLst>
        </c:ser>
        <c:ser>
          <c:idx val="1"/>
          <c:order val="1"/>
          <c:tx>
            <c:strRef>
              <c:f>'[1]CAP BUD RISK (2)'!$K$84</c:f>
              <c:strCache>
                <c:ptCount val="1"/>
                <c:pt idx="0">
                  <c:v>CAPEX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'[1]CAP BUD RISK (2)'!$I$85:$I$91</c:f>
              <c:numCache>
                <c:formatCode>General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'[1]CAP BUD RISK (2)'!$K$85:$K$91</c:f>
              <c:numCache>
                <c:formatCode>General</c:formatCode>
                <c:ptCount val="7"/>
                <c:pt idx="0">
                  <c:v>1104151.2509393892</c:v>
                </c:pt>
                <c:pt idx="1">
                  <c:v>973056</c:v>
                </c:pt>
                <c:pt idx="2">
                  <c:v>841960.36074768449</c:v>
                </c:pt>
                <c:pt idx="3">
                  <c:v>710864.91565183224</c:v>
                </c:pt>
                <c:pt idx="4">
                  <c:v>579769.47055597999</c:v>
                </c:pt>
                <c:pt idx="5">
                  <c:v>448674.02546012774</c:v>
                </c:pt>
                <c:pt idx="6">
                  <c:v>317578.58036427555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4-4D99-9539-40115599439C}"/>
            </c:ext>
          </c:extLst>
        </c:ser>
        <c:ser>
          <c:idx val="2"/>
          <c:order val="2"/>
          <c:tx>
            <c:strRef>
              <c:f>'[1]CAP BUD RISK (2)'!$L$84</c:f>
              <c:strCache>
                <c:ptCount val="1"/>
                <c:pt idx="0">
                  <c:v>SALVAGE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'[1]CAP BUD RISK (2)'!$I$85:$I$91</c:f>
              <c:numCache>
                <c:formatCode>General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'[1]CAP BUD RISK (2)'!$L$85:$L$91</c:f>
              <c:numCache>
                <c:formatCode>General</c:formatCode>
                <c:ptCount val="7"/>
                <c:pt idx="0">
                  <c:v>693526.25093938911</c:v>
                </c:pt>
                <c:pt idx="1">
                  <c:v>699305.80584353674</c:v>
                </c:pt>
                <c:pt idx="2">
                  <c:v>705085.36074768438</c:v>
                </c:pt>
                <c:pt idx="3">
                  <c:v>710864.91565183224</c:v>
                </c:pt>
                <c:pt idx="4">
                  <c:v>716644.47055597999</c:v>
                </c:pt>
                <c:pt idx="5">
                  <c:v>722424.02546012774</c:v>
                </c:pt>
                <c:pt idx="6">
                  <c:v>728203.58036427549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4-4D99-9539-40115599439C}"/>
            </c:ext>
          </c:extLst>
        </c:ser>
        <c:ser>
          <c:idx val="3"/>
          <c:order val="3"/>
          <c:tx>
            <c:strRef>
              <c:f>'[1]CAP BUD RISK (2)'!$M$84</c:f>
              <c:strCache>
                <c:ptCount val="1"/>
                <c:pt idx="0">
                  <c:v>WACC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'[1]CAP BUD RISK (2)'!$I$85:$I$91</c:f>
              <c:numCache>
                <c:formatCode>General</c:formatCode>
                <c:ptCount val="7"/>
                <c:pt idx="0">
                  <c:v>-0.3</c:v>
                </c:pt>
                <c:pt idx="1">
                  <c:v>-0.2</c:v>
                </c:pt>
                <c:pt idx="2">
                  <c:v>-0.1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cat>
          <c:val>
            <c:numRef>
              <c:f>'[1]CAP BUD RISK (2)'!$M$85:$M$91</c:f>
              <c:numCache>
                <c:formatCode>General</c:formatCode>
                <c:ptCount val="7"/>
                <c:pt idx="0">
                  <c:v>849620.19871921232</c:v>
                </c:pt>
                <c:pt idx="1">
                  <c:v>802138.56244890881</c:v>
                </c:pt>
                <c:pt idx="2">
                  <c:v>755742.13942165917</c:v>
                </c:pt>
                <c:pt idx="3">
                  <c:v>710890.91220263054</c:v>
                </c:pt>
                <c:pt idx="4">
                  <c:v>667517.79192125599</c:v>
                </c:pt>
                <c:pt idx="5">
                  <c:v>625559.21217479277</c:v>
                </c:pt>
                <c:pt idx="6">
                  <c:v>585389.19133815891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94-4D99-9539-401155994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537007"/>
        <c:axId val="2006542415"/>
      </c:lineChart>
      <c:catAx>
        <c:axId val="200653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542415"/>
        <c:crosses val="autoZero"/>
        <c:auto val="1"/>
        <c:lblAlgn val="ctr"/>
        <c:lblOffset val="100"/>
        <c:noMultiLvlLbl val="0"/>
      </c:catAx>
      <c:valAx>
        <c:axId val="200654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537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84623797025372"/>
          <c:y val="0.92187445319335082"/>
          <c:w val="0.7447519685039369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9525</xdr:rowOff>
    </xdr:from>
    <xdr:to>
      <xdr:col>16</xdr:col>
      <xdr:colOff>333375</xdr:colOff>
      <xdr:row>31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BF0F98-8C8F-4AF9-A380-4ADA45D2D7A9}"/>
            </a:ext>
          </a:extLst>
        </xdr:cNvPr>
        <xdr:cNvSpPr txBox="1"/>
      </xdr:nvSpPr>
      <xdr:spPr>
        <a:xfrm>
          <a:off x="6019800" y="400050"/>
          <a:ext cx="6334125" cy="57150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Acai Cola Corporation has a tax rate of 25</a:t>
          </a:r>
          <a:r>
            <a:rPr lang="en-US" sz="1100" baseline="0"/>
            <a:t> </a:t>
          </a:r>
          <a:r>
            <a:rPr lang="en-US" sz="1100"/>
            <a:t>% and currently its semi-annual bonds are priced at $962.72.  These bonds will mature in 15 years and are paying an</a:t>
          </a:r>
          <a:r>
            <a:rPr lang="en-US" sz="1100" baseline="0"/>
            <a:t> 8.125% coupon. Acai Cola's preferred stock was issued at $100 par and pays an 8.5% dividend once a year. Its perpetuity price is $112.00.  The firm expects it will have to issue new stock to support expansion of its vegan beverage venture.  They were told that flotation costs will be approximately 12.5%.  Currently the risk-free rate is 2.20%,  the bond-yield- risk premium is 4%, and the market risk premium is 3.75%.  The board of directors wishes to maintain target weights of 35% debt, 10% preferred stock and 55% common equity.  The most recent regression analysis showed a beta of 1.2.  Common stock trades at $25.00 per share, and the most recent dividend was $1.10.  Growth of 6% is considered to continue for the foreseeable future.  </a:t>
          </a:r>
        </a:p>
        <a:p>
          <a:endParaRPr lang="en-US" sz="1100" baseline="0"/>
        </a:p>
        <a:p>
          <a:r>
            <a:rPr lang="en-US" sz="1100" baseline="0"/>
            <a:t>1. What is Acai Cola's cost of capital?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2. Previously the firm was using a 9.00% cost of capital for analyzing investment opportunities.  Based on what you know now, what effect did the previous WACC have on investment decisions?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One of the interns at the firm downloaded Acai Cola's financial statements from the internet and calculated a diffeerent  WACC based off the annual report data. How did that method of calculation affect the WACC's reliability, and why?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1</xdr:row>
      <xdr:rowOff>152400</xdr:rowOff>
    </xdr:from>
    <xdr:to>
      <xdr:col>23</xdr:col>
      <xdr:colOff>352425</xdr:colOff>
      <xdr:row>23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454F53-1C25-4524-B315-CC4044E87778}"/>
            </a:ext>
          </a:extLst>
        </xdr:cNvPr>
        <xdr:cNvSpPr txBox="1"/>
      </xdr:nvSpPr>
      <xdr:spPr>
        <a:xfrm>
          <a:off x="10372725" y="342900"/>
          <a:ext cx="5267325" cy="424815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Acai Cola Corporation </a:t>
          </a:r>
          <a:r>
            <a:rPr lang="en-US" sz="1100" baseline="0"/>
            <a:t>is considering two mutually exclusive investments and have had one of their interns calculate the decision criteria for Project A.  He  used the firm's newly calculated marginal WACC of 9.24%. He was called away, and  It is your task to </a:t>
          </a:r>
        </a:p>
        <a:p>
          <a:endParaRPr lang="en-US" sz="1100" baseline="0"/>
        </a:p>
        <a:p>
          <a:r>
            <a:rPr lang="en-US" sz="1100" baseline="0"/>
            <a:t>1. perform the calculations for Project B,  interpret the results and to </a:t>
          </a:r>
        </a:p>
        <a:p>
          <a:r>
            <a:rPr lang="en-US" sz="1100" baseline="0"/>
            <a:t>2. create an  NPV data table and profile graph of the projects.</a:t>
          </a:r>
        </a:p>
        <a:p>
          <a:endParaRPr lang="en-US" sz="1100" baseline="0"/>
        </a:p>
        <a:p>
          <a:r>
            <a:rPr lang="en-US" sz="1100" baseline="0"/>
            <a:t>Answer the following questions:</a:t>
          </a:r>
        </a:p>
        <a:p>
          <a:endParaRPr lang="en-US" sz="1100" baseline="0"/>
        </a:p>
        <a:p>
          <a:r>
            <a:rPr lang="en-US" sz="1100" baseline="0"/>
            <a:t>3. The intern thinks Project A shoud be accepted because it has a higher IRR. What are your thoughts on that logic?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4. What is the significance of the intersection of the NPV profiles?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5. What is the significance of the intersection of the NPV profiles, the slope of the profiles, and the intersection of the profiles on the x axis of the graph?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3</xdr:row>
      <xdr:rowOff>9524</xdr:rowOff>
    </xdr:from>
    <xdr:to>
      <xdr:col>19</xdr:col>
      <xdr:colOff>542925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50D561-F5BB-413E-BAD6-19C7C23EE9DB}"/>
            </a:ext>
          </a:extLst>
        </xdr:cNvPr>
        <xdr:cNvSpPr txBox="1"/>
      </xdr:nvSpPr>
      <xdr:spPr>
        <a:xfrm>
          <a:off x="11001375" y="581024"/>
          <a:ext cx="5381625" cy="7991476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Acai Cola Corporation of New Mexico is trying to take advantage of the craze for all things made with or from acai and wants to expand  production.</a:t>
          </a:r>
          <a:r>
            <a:rPr lang="en-US" sz="1100" baseline="0"/>
            <a:t>  For that it needs a new emulsifier that will cost 1,875,000.  Shipping, installation and training will cost 33,000.  The firm will be able to take advantage of bonus depreciation.  Using the given information, </a:t>
          </a:r>
        </a:p>
        <a:p>
          <a:endParaRPr lang="en-US" sz="1100" baseline="0"/>
        </a:p>
        <a:p>
          <a:r>
            <a:rPr lang="en-US" sz="1100" baseline="0"/>
            <a:t>1. determine the FCF</a:t>
          </a:r>
        </a:p>
        <a:p>
          <a:r>
            <a:rPr lang="en-US" sz="1100" baseline="0"/>
            <a:t>2.  analyze this possible investment using the  decision criteria shown.</a:t>
          </a:r>
        </a:p>
        <a:p>
          <a:endParaRPr lang="en-US" sz="1100" baseline="0"/>
        </a:p>
        <a:p>
          <a:r>
            <a:rPr lang="en-US" sz="1100" baseline="0"/>
            <a:t>3. On the same sheet, construct and perform a CV risk analysis. ACC normally rejects projects with CV's higher than 2.0.  </a:t>
          </a:r>
        </a:p>
        <a:p>
          <a:endParaRPr lang="en-US" sz="1100" baseline="0"/>
        </a:p>
        <a:p>
          <a:r>
            <a:rPr lang="en-US" sz="1100" baseline="0"/>
            <a:t>4. Based on this metric, should the company purchase the new emulsifier?  Why or why not?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Your boss was shown this Sensitivity Analysis graph, but has no idea how to interpret it.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What is the difference between this type of analysis and the CV analysis you just performed?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>
            <a:effectLst/>
          </a:endParaRPr>
        </a:p>
      </xdr:txBody>
    </xdr:sp>
    <xdr:clientData/>
  </xdr:twoCellAnchor>
  <xdr:twoCellAnchor>
    <xdr:from>
      <xdr:col>11</xdr:col>
      <xdr:colOff>390525</xdr:colOff>
      <xdr:row>17</xdr:row>
      <xdr:rowOff>38099</xdr:rowOff>
    </xdr:from>
    <xdr:to>
      <xdr:col>19</xdr:col>
      <xdr:colOff>85725</xdr:colOff>
      <xdr:row>31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BF8786-967D-4C42-982C-CB4569DF7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suniv0-my.sharepoint.com/personal/mwyeth_csuniv_edu/Documents/My%20Documents/BUSI%20635%2040%20SPRING%202021/EXAM%20II%20FOLDER/EXAM%20II%20SP%202021%20SOLU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i Cola  WACC"/>
      <sheetName val="Decision Criteria"/>
      <sheetName val="CAP BUD RISK"/>
      <sheetName val="GRADE SHEET"/>
      <sheetName val="CAP BUD RISK (2)"/>
    </sheetNames>
    <sheetDataSet>
      <sheetData sheetId="0"/>
      <sheetData sheetId="1"/>
      <sheetData sheetId="2"/>
      <sheetData sheetId="3"/>
      <sheetData sheetId="4">
        <row r="84">
          <cell r="J84" t="str">
            <v>REVENUES</v>
          </cell>
          <cell r="K84" t="str">
            <v>CAPEX</v>
          </cell>
          <cell r="L84" t="str">
            <v>SALVAGE %</v>
          </cell>
          <cell r="M84" t="str">
            <v>WACC</v>
          </cell>
        </row>
        <row r="85">
          <cell r="I85">
            <v>-0.3</v>
          </cell>
          <cell r="J85">
            <v>74838.412445202135</v>
          </cell>
          <cell r="K85">
            <v>1104151.2509393892</v>
          </cell>
          <cell r="L85">
            <v>693526.25093938911</v>
          </cell>
          <cell r="M85">
            <v>849620.19871921232</v>
          </cell>
        </row>
        <row r="86">
          <cell r="I86">
            <v>-0.2</v>
          </cell>
          <cell r="J86">
            <v>286847.24684741214</v>
          </cell>
          <cell r="K86">
            <v>973056</v>
          </cell>
          <cell r="L86">
            <v>699305.80584353674</v>
          </cell>
          <cell r="M86">
            <v>802138.56244890881</v>
          </cell>
        </row>
        <row r="87">
          <cell r="I87">
            <v>-0.1</v>
          </cell>
          <cell r="J87">
            <v>498856.08124962222</v>
          </cell>
          <cell r="K87">
            <v>841960.36074768449</v>
          </cell>
          <cell r="L87">
            <v>705085.36074768438</v>
          </cell>
          <cell r="M87">
            <v>755742.13942165917</v>
          </cell>
        </row>
        <row r="88">
          <cell r="I88">
            <v>0</v>
          </cell>
          <cell r="J88">
            <v>710864.91565183224</v>
          </cell>
          <cell r="K88">
            <v>710864.91565183224</v>
          </cell>
          <cell r="L88">
            <v>710864.91565183224</v>
          </cell>
          <cell r="M88">
            <v>710890.91220263054</v>
          </cell>
        </row>
        <row r="89">
          <cell r="I89">
            <v>0.1</v>
          </cell>
          <cell r="J89">
            <v>922873.7500540422</v>
          </cell>
          <cell r="K89">
            <v>579769.47055597999</v>
          </cell>
          <cell r="L89">
            <v>716644.47055597999</v>
          </cell>
          <cell r="M89">
            <v>667517.79192125599</v>
          </cell>
        </row>
        <row r="90">
          <cell r="I90">
            <v>0.2</v>
          </cell>
          <cell r="J90">
            <v>1134882.5844562524</v>
          </cell>
          <cell r="K90">
            <v>448674.02546012774</v>
          </cell>
          <cell r="L90">
            <v>722424.02546012774</v>
          </cell>
          <cell r="M90">
            <v>625559.21217479277</v>
          </cell>
        </row>
        <row r="91">
          <cell r="I91">
            <v>0.3</v>
          </cell>
          <cell r="J91">
            <v>1346891.4188584625</v>
          </cell>
          <cell r="K91">
            <v>317578.58036427555</v>
          </cell>
          <cell r="L91">
            <v>728203.58036427549</v>
          </cell>
          <cell r="M91">
            <v>585389.19133815891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B217-A94F-4157-99F0-6829E3B0A5BF}">
  <dimension ref="A1:S48"/>
  <sheetViews>
    <sheetView tabSelected="1" topLeftCell="C9" workbookViewId="0">
      <selection activeCell="F45" sqref="F45:F48"/>
    </sheetView>
  </sheetViews>
  <sheetFormatPr baseColWidth="10" defaultColWidth="8.83203125" defaultRowHeight="15" x14ac:dyDescent="0.2"/>
  <cols>
    <col min="4" max="4" width="43.1640625" bestFit="1" customWidth="1"/>
    <col min="17" max="17" width="16.6640625" bestFit="1" customWidth="1"/>
  </cols>
  <sheetData>
    <row r="1" spans="1:19" x14ac:dyDescent="0.2">
      <c r="A1" t="s">
        <v>0</v>
      </c>
    </row>
    <row r="2" spans="1:19" ht="16" x14ac:dyDescent="0.2">
      <c r="G2" s="1"/>
      <c r="H2" s="1"/>
      <c r="I2" s="2"/>
      <c r="J2" s="1"/>
      <c r="K2" s="1"/>
      <c r="L2" s="1"/>
      <c r="M2" s="1"/>
    </row>
    <row r="3" spans="1:19" x14ac:dyDescent="0.2">
      <c r="D3" s="3" t="s">
        <v>1</v>
      </c>
      <c r="E3" s="4">
        <v>0.25</v>
      </c>
    </row>
    <row r="4" spans="1:19" x14ac:dyDescent="0.2">
      <c r="D4" s="3" t="s">
        <v>2</v>
      </c>
      <c r="E4" s="5">
        <v>1000</v>
      </c>
    </row>
    <row r="5" spans="1:19" x14ac:dyDescent="0.2">
      <c r="D5" s="3" t="s">
        <v>3</v>
      </c>
      <c r="E5" s="6">
        <v>962.72</v>
      </c>
    </row>
    <row r="6" spans="1:19" x14ac:dyDescent="0.2">
      <c r="D6" s="3" t="s">
        <v>4</v>
      </c>
      <c r="E6" s="3">
        <v>15</v>
      </c>
    </row>
    <row r="7" spans="1:19" x14ac:dyDescent="0.2">
      <c r="D7" s="3" t="s">
        <v>5</v>
      </c>
      <c r="E7" s="4">
        <v>8.1250000000000003E-2</v>
      </c>
    </row>
    <row r="8" spans="1:19" x14ac:dyDescent="0.2">
      <c r="D8" s="3" t="s">
        <v>6</v>
      </c>
      <c r="E8" s="3">
        <f>E4*E7</f>
        <v>81.25</v>
      </c>
    </row>
    <row r="9" spans="1:19" x14ac:dyDescent="0.2">
      <c r="D9" s="3" t="s">
        <v>7</v>
      </c>
      <c r="E9" s="3">
        <v>2</v>
      </c>
    </row>
    <row r="10" spans="1:19" x14ac:dyDescent="0.2">
      <c r="D10" s="3" t="s">
        <v>8</v>
      </c>
      <c r="E10" s="3">
        <v>1</v>
      </c>
    </row>
    <row r="11" spans="1:19" x14ac:dyDescent="0.2">
      <c r="D11" s="3" t="s">
        <v>9</v>
      </c>
      <c r="E11" s="3">
        <v>-1</v>
      </c>
    </row>
    <row r="12" spans="1:19" x14ac:dyDescent="0.2">
      <c r="D12" s="7" t="s">
        <v>10</v>
      </c>
      <c r="E12" s="44"/>
    </row>
    <row r="13" spans="1:19" x14ac:dyDescent="0.2">
      <c r="D13" s="7" t="s">
        <v>11</v>
      </c>
      <c r="E13" s="44"/>
    </row>
    <row r="14" spans="1:19" x14ac:dyDescent="0.2">
      <c r="D14" s="7" t="s">
        <v>12</v>
      </c>
      <c r="E14" s="44"/>
      <c r="R14" s="8">
        <v>5</v>
      </c>
      <c r="S14" s="9">
        <v>5</v>
      </c>
    </row>
    <row r="15" spans="1:19" ht="16" x14ac:dyDescent="0.2">
      <c r="D15" s="7" t="s">
        <v>13</v>
      </c>
      <c r="E15" s="44"/>
      <c r="F15" s="1"/>
      <c r="L15" s="1"/>
      <c r="M15" s="1"/>
    </row>
    <row r="16" spans="1:19" ht="16" x14ac:dyDescent="0.2">
      <c r="G16" s="1"/>
      <c r="H16" s="1"/>
      <c r="I16" s="2"/>
      <c r="J16" s="1"/>
      <c r="K16" s="1"/>
    </row>
    <row r="17" spans="4:19" x14ac:dyDescent="0.2">
      <c r="D17" s="3" t="s">
        <v>14</v>
      </c>
      <c r="E17" s="3">
        <v>100</v>
      </c>
    </row>
    <row r="18" spans="4:19" x14ac:dyDescent="0.2">
      <c r="D18" s="3" t="s">
        <v>15</v>
      </c>
      <c r="E18" s="4">
        <v>8.5000000000000006E-2</v>
      </c>
      <c r="G18" s="10"/>
    </row>
    <row r="19" spans="4:19" x14ac:dyDescent="0.2">
      <c r="D19" s="3" t="s">
        <v>16</v>
      </c>
      <c r="E19" s="3">
        <v>1</v>
      </c>
    </row>
    <row r="20" spans="4:19" x14ac:dyDescent="0.2">
      <c r="D20" s="3" t="s">
        <v>17</v>
      </c>
      <c r="E20" s="11">
        <v>112</v>
      </c>
    </row>
    <row r="21" spans="4:19" x14ac:dyDescent="0.2">
      <c r="D21" s="7" t="s">
        <v>18</v>
      </c>
      <c r="E21" s="45"/>
    </row>
    <row r="22" spans="4:19" x14ac:dyDescent="0.2">
      <c r="D22" s="7" t="s">
        <v>19</v>
      </c>
      <c r="E22" s="44"/>
    </row>
    <row r="24" spans="4:19" ht="16" x14ac:dyDescent="0.2">
      <c r="D24" s="3" t="s">
        <v>20</v>
      </c>
      <c r="E24" s="11">
        <v>25</v>
      </c>
      <c r="H24" s="12"/>
      <c r="I24" s="2"/>
      <c r="J24" s="12"/>
      <c r="K24" s="12"/>
      <c r="L24" s="12"/>
      <c r="M24" s="12"/>
      <c r="R24" s="8">
        <v>5</v>
      </c>
      <c r="S24" s="9">
        <v>5</v>
      </c>
    </row>
    <row r="25" spans="4:19" x14ac:dyDescent="0.2">
      <c r="D25" s="3" t="s">
        <v>21</v>
      </c>
      <c r="E25" s="11">
        <v>1.1000000000000001</v>
      </c>
    </row>
    <row r="26" spans="4:19" x14ac:dyDescent="0.2">
      <c r="D26" s="3" t="s">
        <v>22</v>
      </c>
      <c r="E26" s="11">
        <v>0.06</v>
      </c>
    </row>
    <row r="27" spans="4:19" x14ac:dyDescent="0.2">
      <c r="D27" s="3" t="s">
        <v>23</v>
      </c>
      <c r="E27" s="3">
        <v>1.2</v>
      </c>
    </row>
    <row r="28" spans="4:19" x14ac:dyDescent="0.2">
      <c r="D28" s="3" t="s">
        <v>24</v>
      </c>
      <c r="E28" s="4">
        <v>2.1999999999999999E-2</v>
      </c>
    </row>
    <row r="29" spans="4:19" x14ac:dyDescent="0.2">
      <c r="D29" s="3" t="s">
        <v>25</v>
      </c>
      <c r="E29" s="3">
        <v>3.7499999999999999E-2</v>
      </c>
    </row>
    <row r="30" spans="4:19" x14ac:dyDescent="0.2">
      <c r="D30" s="3" t="s">
        <v>26</v>
      </c>
      <c r="E30" s="4">
        <v>0.04</v>
      </c>
    </row>
    <row r="31" spans="4:19" x14ac:dyDescent="0.2">
      <c r="D31" s="7" t="s">
        <v>27</v>
      </c>
      <c r="E31" s="44"/>
    </row>
    <row r="32" spans="4:19" x14ac:dyDescent="0.2">
      <c r="D32" s="7" t="s">
        <v>28</v>
      </c>
      <c r="E32" s="44"/>
    </row>
    <row r="33" spans="1:19" x14ac:dyDescent="0.2">
      <c r="D33" s="7" t="s">
        <v>29</v>
      </c>
      <c r="E33" s="44"/>
    </row>
    <row r="34" spans="1:19" x14ac:dyDescent="0.2">
      <c r="D34" s="7" t="s">
        <v>30</v>
      </c>
      <c r="E34" s="46"/>
    </row>
    <row r="35" spans="1:19" ht="32" x14ac:dyDescent="0.2">
      <c r="D35" s="3" t="s">
        <v>31</v>
      </c>
      <c r="E35" s="3">
        <v>0.125</v>
      </c>
      <c r="R35" s="13" t="s">
        <v>32</v>
      </c>
      <c r="S35" s="13" t="s">
        <v>33</v>
      </c>
    </row>
    <row r="36" spans="1:19" x14ac:dyDescent="0.2">
      <c r="R36" s="8">
        <f>B44+R14+R24</f>
        <v>30</v>
      </c>
      <c r="S36" s="14">
        <f>C44+S14+S24</f>
        <v>30</v>
      </c>
    </row>
    <row r="37" spans="1:19" x14ac:dyDescent="0.2">
      <c r="D37" s="7" t="s">
        <v>34</v>
      </c>
      <c r="E37" s="44"/>
    </row>
    <row r="39" spans="1:19" x14ac:dyDescent="0.2">
      <c r="E39" t="s">
        <v>35</v>
      </c>
      <c r="F39" t="s">
        <v>36</v>
      </c>
    </row>
    <row r="40" spans="1:19" x14ac:dyDescent="0.2">
      <c r="D40" s="3" t="s">
        <v>37</v>
      </c>
      <c r="E40" s="11">
        <v>0.35</v>
      </c>
      <c r="F40" s="44"/>
    </row>
    <row r="41" spans="1:19" x14ac:dyDescent="0.2">
      <c r="D41" s="3" t="s">
        <v>38</v>
      </c>
      <c r="E41" s="11">
        <v>0.1</v>
      </c>
      <c r="F41" s="44"/>
    </row>
    <row r="42" spans="1:19" x14ac:dyDescent="0.2">
      <c r="D42" s="3" t="s">
        <v>39</v>
      </c>
      <c r="E42" s="11">
        <v>0.55000000000000004</v>
      </c>
      <c r="F42" s="44"/>
    </row>
    <row r="43" spans="1:19" x14ac:dyDescent="0.2">
      <c r="E43" s="15"/>
      <c r="F43" s="44"/>
    </row>
    <row r="44" spans="1:19" x14ac:dyDescent="0.2">
      <c r="A44">
        <v>1</v>
      </c>
      <c r="B44" s="8">
        <v>20</v>
      </c>
      <c r="C44" s="9">
        <v>20</v>
      </c>
      <c r="E44" t="s">
        <v>35</v>
      </c>
      <c r="F44" t="s">
        <v>36</v>
      </c>
    </row>
    <row r="45" spans="1:19" x14ac:dyDescent="0.2">
      <c r="D45" s="3" t="s">
        <v>37</v>
      </c>
      <c r="E45" s="11">
        <v>0.35</v>
      </c>
      <c r="F45" s="44"/>
      <c r="G45" s="16"/>
    </row>
    <row r="46" spans="1:19" x14ac:dyDescent="0.2">
      <c r="D46" s="3" t="s">
        <v>38</v>
      </c>
      <c r="E46" s="11">
        <v>0.1</v>
      </c>
      <c r="F46" s="44"/>
      <c r="G46" s="17"/>
    </row>
    <row r="47" spans="1:19" x14ac:dyDescent="0.2">
      <c r="D47" s="3" t="s">
        <v>39</v>
      </c>
      <c r="E47" s="11">
        <v>0.55000000000000004</v>
      </c>
      <c r="F47" s="44"/>
      <c r="G47" s="16"/>
    </row>
    <row r="48" spans="1:19" x14ac:dyDescent="0.2">
      <c r="E48" s="15"/>
      <c r="F48" s="4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DC23-5137-441D-9DBE-41E30B8210A8}">
  <sheetPr>
    <pageSetUpPr fitToPage="1"/>
  </sheetPr>
  <dimension ref="A1:AA60"/>
  <sheetViews>
    <sheetView topLeftCell="C1" workbookViewId="0">
      <selection activeCell="M8" sqref="M8:N44"/>
    </sheetView>
  </sheetViews>
  <sheetFormatPr baseColWidth="10" defaultColWidth="8.83203125" defaultRowHeight="15" x14ac:dyDescent="0.2"/>
  <cols>
    <col min="3" max="3" width="22.83203125" bestFit="1" customWidth="1"/>
    <col min="4" max="4" width="11.5" bestFit="1" customWidth="1"/>
    <col min="13" max="14" width="10.5" bestFit="1" customWidth="1"/>
  </cols>
  <sheetData>
    <row r="1" spans="1:27" x14ac:dyDescent="0.2">
      <c r="A1" t="s">
        <v>40</v>
      </c>
    </row>
    <row r="5" spans="1:27" x14ac:dyDescent="0.2">
      <c r="C5" t="s">
        <v>8</v>
      </c>
      <c r="D5" s="18">
        <v>1</v>
      </c>
      <c r="L5" s="19" t="s">
        <v>41</v>
      </c>
      <c r="M5" s="8">
        <v>5</v>
      </c>
      <c r="N5" s="20">
        <v>5</v>
      </c>
    </row>
    <row r="6" spans="1:27" x14ac:dyDescent="0.2">
      <c r="C6" t="s">
        <v>42</v>
      </c>
      <c r="D6" s="21">
        <v>9.2399999999999996E-2</v>
      </c>
    </row>
    <row r="7" spans="1:27" x14ac:dyDescent="0.2">
      <c r="L7" s="43"/>
      <c r="M7" s="22" t="s">
        <v>43</v>
      </c>
      <c r="N7" s="22" t="s">
        <v>44</v>
      </c>
      <c r="Z7" s="23"/>
    </row>
    <row r="8" spans="1:27" x14ac:dyDescent="0.2">
      <c r="L8" s="43"/>
      <c r="M8" s="48"/>
      <c r="N8" s="48"/>
      <c r="Y8" s="19" t="s">
        <v>45</v>
      </c>
      <c r="Z8" s="8">
        <v>5</v>
      </c>
      <c r="AA8" s="20">
        <v>5</v>
      </c>
    </row>
    <row r="9" spans="1:27" x14ac:dyDescent="0.2">
      <c r="L9" s="21">
        <v>0</v>
      </c>
      <c r="M9" s="47"/>
      <c r="N9" s="47"/>
      <c r="Z9" s="23"/>
      <c r="AA9" s="23"/>
    </row>
    <row r="10" spans="1:27" x14ac:dyDescent="0.2">
      <c r="C10" s="18"/>
      <c r="D10" s="18">
        <v>0</v>
      </c>
      <c r="E10" s="18">
        <v>1</v>
      </c>
      <c r="F10" s="18">
        <v>2</v>
      </c>
      <c r="G10" s="18">
        <v>3</v>
      </c>
      <c r="H10" s="18">
        <v>4</v>
      </c>
      <c r="I10" s="18">
        <v>5</v>
      </c>
      <c r="J10" s="18">
        <v>6</v>
      </c>
      <c r="L10" s="21">
        <v>0.01</v>
      </c>
      <c r="M10" s="47"/>
      <c r="N10" s="47"/>
      <c r="Z10" s="23"/>
      <c r="AA10" s="23"/>
    </row>
    <row r="11" spans="1:27" x14ac:dyDescent="0.2">
      <c r="C11" s="18"/>
      <c r="D11" s="18"/>
      <c r="E11" s="18"/>
      <c r="F11" s="18"/>
      <c r="G11" s="18"/>
      <c r="H11" s="18"/>
      <c r="I11" s="18"/>
      <c r="J11" s="18"/>
      <c r="L11" s="21">
        <v>0.02</v>
      </c>
      <c r="M11" s="47"/>
      <c r="N11" s="47"/>
      <c r="Z11" s="23"/>
      <c r="AA11" s="23"/>
    </row>
    <row r="12" spans="1:27" x14ac:dyDescent="0.2">
      <c r="C12" s="18" t="s">
        <v>46</v>
      </c>
      <c r="D12" s="24">
        <v>-10000</v>
      </c>
      <c r="E12" s="24">
        <v>4500</v>
      </c>
      <c r="F12" s="24">
        <v>4500</v>
      </c>
      <c r="G12" s="24">
        <v>4500</v>
      </c>
      <c r="H12" s="24">
        <v>4500</v>
      </c>
      <c r="I12" s="24">
        <v>4500</v>
      </c>
      <c r="J12" s="24">
        <v>4500</v>
      </c>
      <c r="L12" s="21">
        <v>0.03</v>
      </c>
      <c r="M12" s="47"/>
      <c r="N12" s="47"/>
      <c r="Y12" s="19" t="s">
        <v>47</v>
      </c>
      <c r="Z12" s="8">
        <v>5</v>
      </c>
      <c r="AA12" s="20">
        <v>5</v>
      </c>
    </row>
    <row r="13" spans="1:27" x14ac:dyDescent="0.2">
      <c r="C13" s="18" t="s">
        <v>48</v>
      </c>
      <c r="D13" s="24">
        <f>D12</f>
        <v>-10000</v>
      </c>
      <c r="E13" s="24">
        <f>D13+E12</f>
        <v>-5500</v>
      </c>
      <c r="F13" s="24">
        <f t="shared" ref="F13:J13" si="0">E13+F12</f>
        <v>-1000</v>
      </c>
      <c r="G13" s="24">
        <f t="shared" si="0"/>
        <v>3500</v>
      </c>
      <c r="H13" s="24">
        <f t="shared" si="0"/>
        <v>8000</v>
      </c>
      <c r="I13" s="24">
        <f t="shared" si="0"/>
        <v>12500</v>
      </c>
      <c r="J13" s="24">
        <f t="shared" si="0"/>
        <v>17000</v>
      </c>
      <c r="L13" s="21">
        <v>0.04</v>
      </c>
      <c r="M13" s="47"/>
      <c r="N13" s="47"/>
      <c r="Z13" s="23"/>
      <c r="AA13" s="23"/>
    </row>
    <row r="14" spans="1:27" x14ac:dyDescent="0.2">
      <c r="C14" s="18" t="s">
        <v>49</v>
      </c>
      <c r="D14" s="24">
        <f>D$12/(($D$5+$D$6)^D$10)</f>
        <v>-10000</v>
      </c>
      <c r="E14" s="24">
        <f t="shared" ref="E14:J14" si="1">E$12/(($D$5+$D$6)^E$10)</f>
        <v>4119.3701940681067</v>
      </c>
      <c r="F14" s="24">
        <f t="shared" si="1"/>
        <v>3770.9357323948248</v>
      </c>
      <c r="G14" s="24">
        <f t="shared" si="1"/>
        <v>3451.9733910608056</v>
      </c>
      <c r="H14" s="24">
        <f t="shared" si="1"/>
        <v>3159.9902884115763</v>
      </c>
      <c r="I14" s="24">
        <f t="shared" si="1"/>
        <v>2892.7044016949617</v>
      </c>
      <c r="J14" s="24">
        <f t="shared" si="1"/>
        <v>2648.0267316870759</v>
      </c>
      <c r="L14" s="21">
        <v>0.05</v>
      </c>
      <c r="M14" s="47"/>
      <c r="N14" s="47"/>
      <c r="Z14" s="23"/>
      <c r="AA14" s="23"/>
    </row>
    <row r="15" spans="1:27" x14ac:dyDescent="0.2">
      <c r="C15" s="18" t="s">
        <v>50</v>
      </c>
      <c r="D15" s="24">
        <f>D14</f>
        <v>-10000</v>
      </c>
      <c r="E15" s="24">
        <f>D15+E14</f>
        <v>-5880.6298059318933</v>
      </c>
      <c r="F15" s="24">
        <f t="shared" ref="F15:J15" si="2">E15+F14</f>
        <v>-2109.6940735370686</v>
      </c>
      <c r="G15" s="24">
        <f t="shared" si="2"/>
        <v>1342.2793175237371</v>
      </c>
      <c r="H15" s="24">
        <f t="shared" si="2"/>
        <v>4502.2696059353129</v>
      </c>
      <c r="I15" s="24">
        <f t="shared" si="2"/>
        <v>7394.9740076302751</v>
      </c>
      <c r="J15" s="24">
        <f t="shared" si="2"/>
        <v>10043.000739317351</v>
      </c>
      <c r="L15" s="21">
        <v>0.06</v>
      </c>
      <c r="M15" s="47"/>
      <c r="N15" s="47"/>
      <c r="Z15" s="23"/>
      <c r="AA15" s="23"/>
    </row>
    <row r="16" spans="1:27" x14ac:dyDescent="0.2">
      <c r="L16" s="21">
        <v>7.0000000000000007E-2</v>
      </c>
      <c r="M16" s="47"/>
      <c r="N16" s="47"/>
      <c r="Y16" s="19" t="s">
        <v>51</v>
      </c>
      <c r="Z16" s="8">
        <v>5</v>
      </c>
      <c r="AA16" s="20">
        <v>5</v>
      </c>
    </row>
    <row r="17" spans="1:27" x14ac:dyDescent="0.2">
      <c r="C17" t="s">
        <v>52</v>
      </c>
      <c r="D17" s="24">
        <f>NPV(D6,D12:J12)*(D5+D6)</f>
        <v>10043.000739317349</v>
      </c>
      <c r="L17" s="21">
        <v>0.08</v>
      </c>
      <c r="M17" s="47"/>
      <c r="N17" s="47"/>
    </row>
    <row r="18" spans="1:27" x14ac:dyDescent="0.2">
      <c r="C18" t="s">
        <v>53</v>
      </c>
      <c r="D18" s="21">
        <f>IRR(D12:J12)</f>
        <v>0.38671731773047524</v>
      </c>
      <c r="L18" s="21">
        <v>0.09</v>
      </c>
      <c r="M18" s="47"/>
      <c r="N18" s="47"/>
    </row>
    <row r="19" spans="1:27" ht="32" x14ac:dyDescent="0.2">
      <c r="C19" t="s">
        <v>54</v>
      </c>
      <c r="D19" s="21">
        <f>MIRR(D12:J12,D6,D6)</f>
        <v>0.22661653630470324</v>
      </c>
      <c r="L19" s="21">
        <v>0.1</v>
      </c>
      <c r="M19" s="47"/>
      <c r="N19" s="47"/>
      <c r="Z19" s="25" t="s">
        <v>55</v>
      </c>
      <c r="AA19" s="26" t="s">
        <v>33</v>
      </c>
    </row>
    <row r="20" spans="1:27" x14ac:dyDescent="0.2">
      <c r="C20" t="s">
        <v>56</v>
      </c>
      <c r="D20" s="21">
        <f>PERCENTRANK(D13:J13,D10,3)*J10</f>
        <v>2.2199999999999998</v>
      </c>
      <c r="L20" s="21">
        <v>0.11</v>
      </c>
      <c r="M20" s="47"/>
      <c r="N20" s="47"/>
      <c r="Z20" s="8">
        <f>A24+M5+Z8+Z12+Z16</f>
        <v>30</v>
      </c>
      <c r="AA20" s="20">
        <f>B24+N5+AA8+AA12+AA16</f>
        <v>30</v>
      </c>
    </row>
    <row r="21" spans="1:27" x14ac:dyDescent="0.2">
      <c r="C21" t="s">
        <v>57</v>
      </c>
      <c r="D21" s="21">
        <f>PERCENTRANK(D15:J15,D10,3)*J10</f>
        <v>2.61</v>
      </c>
      <c r="L21" s="21">
        <v>0.12</v>
      </c>
      <c r="M21" s="47"/>
      <c r="N21" s="47"/>
    </row>
    <row r="22" spans="1:27" x14ac:dyDescent="0.2">
      <c r="A22" s="19" t="s">
        <v>58</v>
      </c>
      <c r="C22" t="s">
        <v>59</v>
      </c>
      <c r="D22" s="27">
        <f>NPV(D6,E12:J12)/ABS(D12)</f>
        <v>2.0043000739317351</v>
      </c>
      <c r="L22" s="21">
        <v>0.13</v>
      </c>
      <c r="M22" s="47"/>
      <c r="N22" s="47"/>
    </row>
    <row r="23" spans="1:27" x14ac:dyDescent="0.2">
      <c r="L23" s="21">
        <v>0.14000000000000001</v>
      </c>
      <c r="M23" s="47"/>
      <c r="N23" s="47"/>
    </row>
    <row r="24" spans="1:27" x14ac:dyDescent="0.2">
      <c r="A24" s="8">
        <v>10</v>
      </c>
      <c r="B24" s="20">
        <v>10</v>
      </c>
      <c r="C24" s="18" t="s">
        <v>60</v>
      </c>
      <c r="D24" s="24">
        <v>-30000</v>
      </c>
      <c r="E24" s="24">
        <v>8000</v>
      </c>
      <c r="F24" s="24">
        <v>8000</v>
      </c>
      <c r="G24" s="24">
        <v>4000</v>
      </c>
      <c r="H24" s="24">
        <v>2000</v>
      </c>
      <c r="I24" s="24">
        <v>16000</v>
      </c>
      <c r="J24" s="24">
        <v>22000</v>
      </c>
      <c r="L24" s="21">
        <v>0.15</v>
      </c>
      <c r="M24" s="47"/>
      <c r="N24" s="47"/>
    </row>
    <row r="25" spans="1:27" x14ac:dyDescent="0.2">
      <c r="C25" s="18" t="s">
        <v>48</v>
      </c>
      <c r="D25" s="47"/>
      <c r="E25" s="47"/>
      <c r="F25" s="47"/>
      <c r="G25" s="47"/>
      <c r="H25" s="47"/>
      <c r="I25" s="47"/>
      <c r="J25" s="47"/>
      <c r="L25" s="21">
        <v>0.16</v>
      </c>
      <c r="M25" s="47"/>
      <c r="N25" s="47"/>
    </row>
    <row r="26" spans="1:27" x14ac:dyDescent="0.2">
      <c r="C26" s="18" t="s">
        <v>49</v>
      </c>
      <c r="D26" s="47"/>
      <c r="E26" s="47"/>
      <c r="F26" s="47"/>
      <c r="G26" s="47"/>
      <c r="H26" s="47"/>
      <c r="I26" s="47"/>
      <c r="J26" s="47"/>
      <c r="L26" s="21">
        <v>0.17</v>
      </c>
      <c r="M26" s="47"/>
      <c r="N26" s="47"/>
    </row>
    <row r="27" spans="1:27" x14ac:dyDescent="0.2">
      <c r="C27" s="18" t="s">
        <v>50</v>
      </c>
      <c r="D27" s="47"/>
      <c r="E27" s="47"/>
      <c r="F27" s="47"/>
      <c r="G27" s="47"/>
      <c r="H27" s="47"/>
      <c r="I27" s="47"/>
      <c r="J27" s="47"/>
      <c r="L27" s="21">
        <v>0.18</v>
      </c>
      <c r="M27" s="47"/>
      <c r="N27" s="47"/>
    </row>
    <row r="28" spans="1:27" x14ac:dyDescent="0.2">
      <c r="L28" s="21">
        <v>0.19</v>
      </c>
      <c r="M28" s="47"/>
      <c r="N28" s="47"/>
    </row>
    <row r="29" spans="1:27" x14ac:dyDescent="0.2">
      <c r="C29" t="s">
        <v>52</v>
      </c>
      <c r="D29" s="47"/>
      <c r="L29" s="21">
        <v>0.2</v>
      </c>
      <c r="M29" s="47"/>
      <c r="N29" s="47"/>
    </row>
    <row r="30" spans="1:27" x14ac:dyDescent="0.2">
      <c r="C30" t="s">
        <v>53</v>
      </c>
      <c r="D30" s="44"/>
      <c r="L30" s="21">
        <v>0.21</v>
      </c>
      <c r="M30" s="47"/>
      <c r="N30" s="47"/>
    </row>
    <row r="31" spans="1:27" x14ac:dyDescent="0.2">
      <c r="C31" t="s">
        <v>54</v>
      </c>
      <c r="D31" s="44"/>
      <c r="L31" s="21">
        <v>0.22</v>
      </c>
      <c r="M31" s="47"/>
      <c r="N31" s="47"/>
    </row>
    <row r="32" spans="1:27" x14ac:dyDescent="0.2">
      <c r="C32" t="s">
        <v>56</v>
      </c>
      <c r="D32" s="44"/>
      <c r="E32" s="16"/>
      <c r="L32" s="21">
        <v>0.23</v>
      </c>
      <c r="M32" s="47"/>
      <c r="N32" s="47"/>
    </row>
    <row r="33" spans="3:14" x14ac:dyDescent="0.2">
      <c r="C33" t="s">
        <v>57</v>
      </c>
      <c r="D33" s="44"/>
      <c r="E33" s="16"/>
      <c r="L33" s="21">
        <v>0.24</v>
      </c>
      <c r="M33" s="47"/>
      <c r="N33" s="47"/>
    </row>
    <row r="34" spans="3:14" x14ac:dyDescent="0.2">
      <c r="C34" t="s">
        <v>59</v>
      </c>
      <c r="D34" s="45"/>
      <c r="E34" s="16"/>
      <c r="L34" s="21">
        <v>0.25</v>
      </c>
      <c r="M34" s="47"/>
      <c r="N34" s="47"/>
    </row>
    <row r="35" spans="3:14" x14ac:dyDescent="0.2">
      <c r="L35" s="21">
        <v>0.26</v>
      </c>
      <c r="M35" s="47"/>
      <c r="N35" s="47"/>
    </row>
    <row r="36" spans="3:14" x14ac:dyDescent="0.2">
      <c r="D36" s="28"/>
      <c r="E36" s="28"/>
      <c r="F36" s="28"/>
      <c r="G36" s="28"/>
      <c r="H36" s="28"/>
      <c r="I36" s="28"/>
      <c r="J36" s="28"/>
      <c r="L36" s="21">
        <v>0.27</v>
      </c>
      <c r="M36" s="47"/>
      <c r="N36" s="47"/>
    </row>
    <row r="37" spans="3:14" x14ac:dyDescent="0.2">
      <c r="D37" s="28"/>
      <c r="E37" s="28"/>
      <c r="F37" s="28"/>
      <c r="G37" s="28"/>
      <c r="H37" s="28"/>
      <c r="I37" s="28"/>
      <c r="J37" s="28"/>
      <c r="L37" s="21">
        <v>0.28000000000000003</v>
      </c>
      <c r="M37" s="47"/>
      <c r="N37" s="47"/>
    </row>
    <row r="38" spans="3:14" x14ac:dyDescent="0.2">
      <c r="D38" s="28"/>
      <c r="E38" s="28"/>
      <c r="F38" s="28"/>
      <c r="G38" s="28"/>
      <c r="H38" s="28"/>
      <c r="I38" s="28"/>
      <c r="J38" s="28"/>
      <c r="L38" s="21">
        <v>0.28999999999999998</v>
      </c>
      <c r="M38" s="47"/>
      <c r="N38" s="47"/>
    </row>
    <row r="39" spans="3:14" x14ac:dyDescent="0.2">
      <c r="D39" s="28"/>
      <c r="E39" s="28"/>
      <c r="F39" s="28"/>
      <c r="G39" s="28"/>
      <c r="H39" s="28"/>
      <c r="I39" s="28"/>
      <c r="J39" s="28"/>
      <c r="L39" s="21">
        <v>0.3</v>
      </c>
      <c r="M39" s="47"/>
      <c r="N39" s="47"/>
    </row>
    <row r="40" spans="3:14" x14ac:dyDescent="0.2">
      <c r="D40" s="28"/>
      <c r="E40" s="28"/>
      <c r="F40" s="28"/>
      <c r="G40" s="28"/>
      <c r="H40" s="28"/>
      <c r="I40" s="28"/>
      <c r="J40" s="28"/>
      <c r="L40" s="21">
        <v>0.31</v>
      </c>
      <c r="M40" s="47"/>
      <c r="N40" s="47"/>
    </row>
    <row r="41" spans="3:14" x14ac:dyDescent="0.2">
      <c r="L41" s="21">
        <v>0.32</v>
      </c>
      <c r="M41" s="47"/>
      <c r="N41" s="47"/>
    </row>
    <row r="42" spans="3:14" x14ac:dyDescent="0.2">
      <c r="D42" s="28"/>
      <c r="L42" s="21">
        <v>0.33</v>
      </c>
      <c r="M42" s="47"/>
      <c r="N42" s="47"/>
    </row>
    <row r="43" spans="3:14" x14ac:dyDescent="0.2">
      <c r="D43" s="16"/>
      <c r="L43" s="21">
        <v>0.34</v>
      </c>
      <c r="M43" s="47"/>
      <c r="N43" s="47"/>
    </row>
    <row r="44" spans="3:14" x14ac:dyDescent="0.2">
      <c r="D44" s="16"/>
      <c r="L44" s="21">
        <v>0.35</v>
      </c>
      <c r="M44" s="47"/>
      <c r="N44" s="47"/>
    </row>
    <row r="45" spans="3:14" x14ac:dyDescent="0.2">
      <c r="D45" s="16"/>
      <c r="E45" s="16"/>
      <c r="L45" s="16"/>
      <c r="M45" s="28"/>
      <c r="N45" s="28"/>
    </row>
    <row r="46" spans="3:14" x14ac:dyDescent="0.2">
      <c r="D46" s="16"/>
      <c r="E46" s="16"/>
      <c r="L46" s="16"/>
      <c r="M46" s="28"/>
      <c r="N46" s="28"/>
    </row>
    <row r="47" spans="3:14" x14ac:dyDescent="0.2">
      <c r="D47" s="15"/>
      <c r="E47" s="16"/>
      <c r="L47" s="16"/>
      <c r="M47" s="28"/>
      <c r="N47" s="28"/>
    </row>
    <row r="48" spans="3:14" x14ac:dyDescent="0.2">
      <c r="L48" s="16"/>
      <c r="M48" s="28"/>
      <c r="N48" s="28"/>
    </row>
    <row r="49" spans="4:14" x14ac:dyDescent="0.2">
      <c r="D49" s="28"/>
      <c r="E49" s="28"/>
      <c r="F49" s="28"/>
      <c r="G49" s="28"/>
      <c r="H49" s="28"/>
      <c r="I49" s="29"/>
      <c r="J49" s="29"/>
      <c r="L49" s="16"/>
      <c r="M49" s="28"/>
      <c r="N49" s="28"/>
    </row>
    <row r="50" spans="4:14" x14ac:dyDescent="0.2">
      <c r="D50" s="28"/>
      <c r="E50" s="28"/>
      <c r="F50" s="28"/>
      <c r="G50" s="28"/>
      <c r="H50" s="28"/>
      <c r="I50" s="28"/>
      <c r="J50" s="28"/>
      <c r="L50" s="16"/>
      <c r="M50" s="28"/>
      <c r="N50" s="28"/>
    </row>
    <row r="51" spans="4:14" x14ac:dyDescent="0.2">
      <c r="D51" s="28"/>
      <c r="E51" s="28"/>
      <c r="F51" s="28"/>
      <c r="G51" s="28"/>
      <c r="H51" s="28"/>
      <c r="I51" s="28"/>
      <c r="J51" s="28"/>
      <c r="L51" s="16"/>
      <c r="M51" s="28"/>
      <c r="N51" s="28"/>
    </row>
    <row r="52" spans="4:14" x14ac:dyDescent="0.2">
      <c r="D52" s="28"/>
      <c r="E52" s="28"/>
      <c r="F52" s="28"/>
      <c r="G52" s="28"/>
      <c r="H52" s="28"/>
      <c r="I52" s="28"/>
      <c r="J52" s="28"/>
      <c r="L52" s="16"/>
      <c r="M52" s="28"/>
      <c r="N52" s="28"/>
    </row>
    <row r="53" spans="4:14" x14ac:dyDescent="0.2">
      <c r="D53" s="28"/>
      <c r="E53" s="28"/>
      <c r="F53" s="28"/>
      <c r="G53" s="28"/>
      <c r="H53" s="28"/>
      <c r="I53" s="28"/>
      <c r="J53" s="28"/>
      <c r="L53" s="16"/>
      <c r="M53" s="28"/>
      <c r="N53" s="28"/>
    </row>
    <row r="54" spans="4:14" x14ac:dyDescent="0.2">
      <c r="L54" s="16"/>
      <c r="M54" s="28"/>
      <c r="N54" s="28"/>
    </row>
    <row r="55" spans="4:14" x14ac:dyDescent="0.2">
      <c r="D55" s="28"/>
      <c r="L55" s="16"/>
      <c r="M55" s="28"/>
      <c r="N55" s="28"/>
    </row>
    <row r="56" spans="4:14" x14ac:dyDescent="0.2">
      <c r="D56" s="16"/>
      <c r="L56" s="16"/>
      <c r="M56" s="28"/>
      <c r="N56" s="28"/>
    </row>
    <row r="57" spans="4:14" x14ac:dyDescent="0.2">
      <c r="D57" s="16"/>
    </row>
    <row r="58" spans="4:14" x14ac:dyDescent="0.2">
      <c r="D58" s="16"/>
      <c r="E58" s="16"/>
    </row>
    <row r="59" spans="4:14" x14ac:dyDescent="0.2">
      <c r="D59" s="16"/>
      <c r="E59" s="16"/>
    </row>
    <row r="60" spans="4:14" x14ac:dyDescent="0.2">
      <c r="D60" s="15"/>
      <c r="E60" s="16"/>
    </row>
  </sheetData>
  <pageMargins left="0.7" right="0.7" top="0.75" bottom="0.75" header="0.3" footer="0.3"/>
  <pageSetup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FE10-A111-4E34-A548-4DB5435041F0}">
  <dimension ref="A1:W76"/>
  <sheetViews>
    <sheetView topLeftCell="D13" workbookViewId="0">
      <selection activeCell="G73" sqref="G73:G76"/>
    </sheetView>
  </sheetViews>
  <sheetFormatPr baseColWidth="10" defaultColWidth="8.83203125" defaultRowHeight="15" x14ac:dyDescent="0.2"/>
  <cols>
    <col min="4" max="4" width="52.33203125" bestFit="1" customWidth="1"/>
    <col min="5" max="5" width="15.33203125" bestFit="1" customWidth="1"/>
    <col min="6" max="6" width="12.33203125" bestFit="1" customWidth="1"/>
    <col min="7" max="7" width="13.33203125" bestFit="1" customWidth="1"/>
    <col min="8" max="10" width="11.5" bestFit="1" customWidth="1"/>
  </cols>
  <sheetData>
    <row r="1" spans="1:23" x14ac:dyDescent="0.2">
      <c r="A1" t="s">
        <v>61</v>
      </c>
    </row>
    <row r="4" spans="1:23" x14ac:dyDescent="0.2">
      <c r="D4" s="18" t="s">
        <v>62</v>
      </c>
      <c r="E4" s="24">
        <v>1875000</v>
      </c>
      <c r="F4" s="18"/>
      <c r="G4" s="18"/>
      <c r="H4" s="18"/>
      <c r="I4" s="18"/>
      <c r="J4" s="18"/>
    </row>
    <row r="5" spans="1:23" x14ac:dyDescent="0.2">
      <c r="D5" s="18" t="s">
        <v>63</v>
      </c>
      <c r="E5" s="24">
        <v>33000</v>
      </c>
      <c r="F5" s="18"/>
      <c r="G5" s="18"/>
      <c r="H5" s="18"/>
      <c r="I5" s="18"/>
      <c r="J5" s="18"/>
    </row>
    <row r="6" spans="1:23" x14ac:dyDescent="0.2">
      <c r="D6" s="18" t="s">
        <v>64</v>
      </c>
      <c r="E6" s="24">
        <v>1500000</v>
      </c>
      <c r="F6" s="18"/>
      <c r="G6" s="18"/>
      <c r="H6" s="18"/>
      <c r="I6" s="18"/>
      <c r="J6" s="18"/>
    </row>
    <row r="7" spans="1:23" x14ac:dyDescent="0.2">
      <c r="D7" s="18" t="s">
        <v>65</v>
      </c>
      <c r="E7" s="18">
        <v>4</v>
      </c>
      <c r="F7" s="18"/>
      <c r="G7" s="18"/>
      <c r="H7" s="18"/>
      <c r="I7" s="18"/>
      <c r="J7" s="18"/>
    </row>
    <row r="8" spans="1:23" x14ac:dyDescent="0.2">
      <c r="D8" s="18" t="s">
        <v>66</v>
      </c>
      <c r="E8" s="24">
        <f>E4*E9</f>
        <v>112500</v>
      </c>
      <c r="F8" s="18"/>
      <c r="G8" s="18"/>
      <c r="H8" s="18"/>
      <c r="I8" s="18"/>
      <c r="J8" s="18"/>
    </row>
    <row r="9" spans="1:23" x14ac:dyDescent="0.2">
      <c r="D9" s="18" t="s">
        <v>67</v>
      </c>
      <c r="E9" s="30">
        <v>0.06</v>
      </c>
      <c r="F9" s="18"/>
      <c r="G9" s="18"/>
      <c r="H9" s="18"/>
      <c r="I9" s="18"/>
      <c r="J9" s="18"/>
    </row>
    <row r="10" spans="1:23" x14ac:dyDescent="0.2">
      <c r="D10" s="18"/>
      <c r="E10" s="18"/>
      <c r="F10" s="18"/>
      <c r="G10" s="18"/>
      <c r="H10" s="18"/>
      <c r="I10" s="18"/>
      <c r="J10" s="18"/>
    </row>
    <row r="11" spans="1:23" x14ac:dyDescent="0.2">
      <c r="D11" s="18" t="s">
        <v>68</v>
      </c>
      <c r="E11" s="24">
        <v>1000000</v>
      </c>
      <c r="F11" s="18"/>
      <c r="G11" s="18"/>
      <c r="H11" s="18"/>
      <c r="I11" s="18"/>
      <c r="J11" s="18"/>
    </row>
    <row r="12" spans="1:23" x14ac:dyDescent="0.2">
      <c r="D12" s="18" t="s">
        <v>69</v>
      </c>
      <c r="E12" s="24">
        <v>2000000</v>
      </c>
      <c r="F12" s="18"/>
      <c r="G12" s="18"/>
      <c r="H12" s="18"/>
      <c r="I12" s="18"/>
      <c r="J12" s="18"/>
    </row>
    <row r="13" spans="1:23" x14ac:dyDescent="0.2">
      <c r="D13" s="18" t="s">
        <v>70</v>
      </c>
      <c r="E13" s="21">
        <v>0.25</v>
      </c>
      <c r="F13" s="18"/>
      <c r="G13" s="18"/>
      <c r="H13" s="18"/>
      <c r="I13" s="18"/>
      <c r="J13" s="18"/>
    </row>
    <row r="14" spans="1:23" x14ac:dyDescent="0.2">
      <c r="D14" s="18" t="s">
        <v>71</v>
      </c>
      <c r="E14" s="21">
        <v>0.6</v>
      </c>
      <c r="F14" s="18"/>
      <c r="G14" s="18"/>
      <c r="H14" s="18"/>
      <c r="I14" s="18"/>
      <c r="J14" s="18"/>
      <c r="U14" s="19" t="s">
        <v>47</v>
      </c>
      <c r="V14" s="8">
        <v>5</v>
      </c>
      <c r="W14" s="20">
        <v>5</v>
      </c>
    </row>
    <row r="15" spans="1:23" x14ac:dyDescent="0.2">
      <c r="D15" s="18" t="s">
        <v>72</v>
      </c>
      <c r="E15" s="21">
        <v>0.15</v>
      </c>
      <c r="F15" s="18"/>
      <c r="G15" s="18"/>
      <c r="H15" s="18"/>
      <c r="I15" s="18"/>
      <c r="J15" s="18"/>
    </row>
    <row r="16" spans="1:23" x14ac:dyDescent="0.2">
      <c r="D16" s="18"/>
      <c r="E16" s="21"/>
      <c r="F16" s="18"/>
      <c r="G16" s="18"/>
      <c r="H16" s="18"/>
      <c r="I16" s="18"/>
      <c r="J16" s="18"/>
    </row>
    <row r="17" spans="4:23" x14ac:dyDescent="0.2">
      <c r="D17" s="18" t="s">
        <v>73</v>
      </c>
      <c r="E17" s="31">
        <v>27500</v>
      </c>
      <c r="F17" s="18"/>
      <c r="G17" s="18"/>
      <c r="H17" s="18"/>
      <c r="I17" s="18"/>
      <c r="J17" s="18"/>
    </row>
    <row r="18" spans="4:23" x14ac:dyDescent="0.2">
      <c r="D18" s="18" t="s">
        <v>74</v>
      </c>
      <c r="E18" s="32">
        <v>0.4</v>
      </c>
      <c r="F18" s="18"/>
      <c r="G18" s="18"/>
      <c r="H18" s="18"/>
      <c r="I18" s="18"/>
      <c r="J18" s="18"/>
    </row>
    <row r="19" spans="4:23" x14ac:dyDescent="0.2">
      <c r="D19" s="18" t="s">
        <v>75</v>
      </c>
      <c r="E19" s="24"/>
      <c r="F19" s="18"/>
      <c r="G19" s="18">
        <v>0.33329999999999999</v>
      </c>
      <c r="H19" s="18">
        <v>0.44450000000000001</v>
      </c>
      <c r="I19" s="18">
        <v>0.14810000000000001</v>
      </c>
      <c r="J19" s="18">
        <v>7.4099999999999999E-2</v>
      </c>
    </row>
    <row r="20" spans="4:23" x14ac:dyDescent="0.2">
      <c r="D20" s="18" t="s">
        <v>76</v>
      </c>
      <c r="E20" s="24">
        <v>31725</v>
      </c>
      <c r="F20" s="18"/>
      <c r="G20" s="18"/>
      <c r="H20" s="18"/>
      <c r="I20" s="18"/>
      <c r="J20" s="18"/>
    </row>
    <row r="21" spans="4:23" x14ac:dyDescent="0.2">
      <c r="D21" s="18" t="s">
        <v>77</v>
      </c>
      <c r="E21" s="24">
        <v>75000</v>
      </c>
      <c r="F21" s="18"/>
      <c r="G21" s="18"/>
      <c r="H21" s="18"/>
      <c r="I21" s="18"/>
      <c r="J21" s="18"/>
    </row>
    <row r="22" spans="4:23" x14ac:dyDescent="0.2">
      <c r="D22" s="18"/>
      <c r="E22" s="18"/>
      <c r="F22" s="18"/>
      <c r="G22" s="18"/>
      <c r="H22" s="18"/>
      <c r="I22" s="18"/>
      <c r="J22" s="18"/>
      <c r="U22" s="19" t="s">
        <v>51</v>
      </c>
      <c r="V22" s="8">
        <v>5</v>
      </c>
      <c r="W22" s="20">
        <v>5</v>
      </c>
    </row>
    <row r="23" spans="4:23" x14ac:dyDescent="0.2">
      <c r="D23" s="18" t="s">
        <v>78</v>
      </c>
      <c r="E23" s="21">
        <v>0.27</v>
      </c>
      <c r="F23" s="18"/>
      <c r="G23" s="18"/>
      <c r="H23" s="18"/>
      <c r="I23" s="18"/>
      <c r="J23" s="18"/>
      <c r="V23" s="23"/>
    </row>
    <row r="24" spans="4:23" x14ac:dyDescent="0.2">
      <c r="D24" s="18" t="s">
        <v>79</v>
      </c>
      <c r="E24" s="21">
        <f>'Acai Cola  WACC'!F48</f>
        <v>0</v>
      </c>
      <c r="F24" s="18"/>
      <c r="G24" s="18"/>
      <c r="H24" s="18"/>
      <c r="I24" s="18"/>
      <c r="J24" s="18"/>
      <c r="V24" s="23"/>
    </row>
    <row r="25" spans="4:23" x14ac:dyDescent="0.2">
      <c r="D25" s="18"/>
      <c r="E25" s="18"/>
      <c r="F25" s="18"/>
      <c r="G25" s="18"/>
      <c r="H25" s="18"/>
      <c r="I25" s="18"/>
      <c r="J25" s="18"/>
    </row>
    <row r="26" spans="4:23" ht="32" x14ac:dyDescent="0.2">
      <c r="D26" s="18" t="s">
        <v>8</v>
      </c>
      <c r="E26" s="18">
        <v>1</v>
      </c>
      <c r="F26" s="18"/>
      <c r="G26" s="18"/>
      <c r="H26" s="18"/>
      <c r="I26" s="18"/>
      <c r="J26" s="18"/>
      <c r="V26" s="25" t="s">
        <v>55</v>
      </c>
      <c r="W26" s="26" t="s">
        <v>33</v>
      </c>
    </row>
    <row r="27" spans="4:23" x14ac:dyDescent="0.2">
      <c r="D27" s="18" t="s">
        <v>9</v>
      </c>
      <c r="E27" s="18">
        <v>-1</v>
      </c>
      <c r="F27" s="18"/>
      <c r="G27" s="18"/>
      <c r="H27" s="18"/>
      <c r="I27" s="18"/>
      <c r="J27" s="18"/>
      <c r="V27" s="8">
        <f>B50+B59+B74+V14+V22</f>
        <v>40</v>
      </c>
      <c r="W27" s="20">
        <f>C50+C59+C74+W14+W22</f>
        <v>40</v>
      </c>
    </row>
    <row r="28" spans="4:23" x14ac:dyDescent="0.2">
      <c r="D28" s="18" t="s">
        <v>80</v>
      </c>
      <c r="E28" s="18">
        <v>2</v>
      </c>
      <c r="F28" s="18"/>
      <c r="G28" s="33"/>
      <c r="H28" s="33"/>
      <c r="I28" s="33"/>
      <c r="J28" s="33"/>
      <c r="K28" s="34"/>
    </row>
    <row r="29" spans="4:23" x14ac:dyDescent="0.2">
      <c r="F29" s="35"/>
      <c r="G29" s="35">
        <v>1</v>
      </c>
      <c r="H29" s="35">
        <v>2</v>
      </c>
      <c r="I29" s="35">
        <v>3</v>
      </c>
      <c r="J29" s="35">
        <v>4</v>
      </c>
    </row>
    <row r="30" spans="4:23" x14ac:dyDescent="0.2">
      <c r="F30" s="35" t="s">
        <v>81</v>
      </c>
      <c r="G30" s="35" t="s">
        <v>82</v>
      </c>
      <c r="H30" s="35" t="s">
        <v>83</v>
      </c>
      <c r="I30" s="35" t="s">
        <v>84</v>
      </c>
      <c r="J30" s="35" t="s">
        <v>85</v>
      </c>
    </row>
    <row r="32" spans="4:23" x14ac:dyDescent="0.2">
      <c r="D32" t="s">
        <v>86</v>
      </c>
      <c r="F32" s="48"/>
    </row>
    <row r="33" spans="4:10" x14ac:dyDescent="0.2">
      <c r="D33" t="s">
        <v>87</v>
      </c>
      <c r="F33" s="48"/>
    </row>
    <row r="35" spans="4:10" x14ac:dyDescent="0.2">
      <c r="D35" t="s">
        <v>88</v>
      </c>
      <c r="G35" s="48"/>
      <c r="H35" s="48"/>
      <c r="I35" s="48"/>
      <c r="J35" s="48"/>
    </row>
    <row r="36" spans="4:10" x14ac:dyDescent="0.2">
      <c r="D36" t="s">
        <v>89</v>
      </c>
      <c r="G36" s="48"/>
      <c r="H36" s="48"/>
      <c r="I36" s="48"/>
      <c r="J36" s="48"/>
    </row>
    <row r="37" spans="4:10" x14ac:dyDescent="0.2">
      <c r="D37" t="s">
        <v>90</v>
      </c>
      <c r="G37" s="48"/>
      <c r="H37" s="48"/>
      <c r="I37" s="48"/>
      <c r="J37" s="48"/>
    </row>
    <row r="38" spans="4:10" x14ac:dyDescent="0.2">
      <c r="D38" t="s">
        <v>91</v>
      </c>
      <c r="G38" s="49"/>
      <c r="H38" s="49"/>
      <c r="I38" s="49"/>
      <c r="J38" s="49"/>
    </row>
    <row r="39" spans="4:10" x14ac:dyDescent="0.2">
      <c r="D39" t="s">
        <v>92</v>
      </c>
      <c r="G39" s="48"/>
      <c r="H39" s="48"/>
      <c r="I39" s="48"/>
      <c r="J39" s="48"/>
    </row>
    <row r="40" spans="4:10" x14ac:dyDescent="0.2">
      <c r="G40" s="48"/>
      <c r="H40" s="48"/>
      <c r="I40" s="48"/>
      <c r="J40" s="48"/>
    </row>
    <row r="41" spans="4:10" x14ac:dyDescent="0.2">
      <c r="D41" t="s">
        <v>93</v>
      </c>
      <c r="G41" s="48"/>
      <c r="H41" s="48"/>
      <c r="I41" s="48"/>
      <c r="J41" s="48"/>
    </row>
    <row r="42" spans="4:10" x14ac:dyDescent="0.2">
      <c r="D42" t="s">
        <v>94</v>
      </c>
      <c r="G42" s="50"/>
      <c r="H42" s="50"/>
      <c r="I42" s="50"/>
      <c r="J42" s="50"/>
    </row>
    <row r="43" spans="4:10" x14ac:dyDescent="0.2">
      <c r="D43" t="s">
        <v>95</v>
      </c>
      <c r="G43" s="48"/>
      <c r="H43" s="48"/>
      <c r="I43" s="48"/>
      <c r="J43" s="48"/>
    </row>
    <row r="44" spans="4:10" x14ac:dyDescent="0.2">
      <c r="D44" t="s">
        <v>96</v>
      </c>
      <c r="G44" s="49"/>
      <c r="H44" s="49"/>
      <c r="I44" s="49"/>
      <c r="J44" s="49"/>
    </row>
    <row r="45" spans="4:10" x14ac:dyDescent="0.2">
      <c r="D45" t="s">
        <v>97</v>
      </c>
      <c r="G45" s="48"/>
      <c r="H45" s="48"/>
      <c r="I45" s="48"/>
      <c r="J45" s="48"/>
    </row>
    <row r="47" spans="4:10" x14ac:dyDescent="0.2">
      <c r="D47" t="s">
        <v>98</v>
      </c>
      <c r="F47" s="34"/>
      <c r="J47" s="48"/>
    </row>
    <row r="48" spans="4:10" x14ac:dyDescent="0.2">
      <c r="D48" t="s">
        <v>99</v>
      </c>
      <c r="J48" s="47"/>
    </row>
    <row r="49" spans="1:10" x14ac:dyDescent="0.2">
      <c r="F49" s="36"/>
      <c r="G49" s="37"/>
      <c r="H49" s="37"/>
      <c r="I49" s="37"/>
      <c r="J49" s="37"/>
    </row>
    <row r="50" spans="1:10" ht="16" thickBot="1" x14ac:dyDescent="0.25">
      <c r="A50" s="19" t="s">
        <v>58</v>
      </c>
      <c r="B50" s="8">
        <v>20</v>
      </c>
      <c r="C50" s="20">
        <v>20</v>
      </c>
      <c r="D50" t="s">
        <v>100</v>
      </c>
      <c r="F50" s="51"/>
      <c r="G50" s="51"/>
      <c r="H50" s="51"/>
      <c r="I50" s="51"/>
      <c r="J50" s="51"/>
    </row>
    <row r="51" spans="1:10" ht="16" thickTop="1" x14ac:dyDescent="0.2"/>
    <row r="52" spans="1:10" x14ac:dyDescent="0.2">
      <c r="D52" t="s">
        <v>101</v>
      </c>
      <c r="F52" s="48"/>
      <c r="G52" s="48"/>
      <c r="H52" s="48"/>
      <c r="I52" s="48"/>
      <c r="J52" s="48"/>
    </row>
    <row r="53" spans="1:10" x14ac:dyDescent="0.2">
      <c r="D53" t="s">
        <v>102</v>
      </c>
      <c r="F53" s="48"/>
      <c r="G53" s="48"/>
      <c r="H53" s="48"/>
      <c r="I53" s="48"/>
      <c r="J53" s="48"/>
    </row>
    <row r="54" spans="1:10" x14ac:dyDescent="0.2">
      <c r="D54" t="s">
        <v>103</v>
      </c>
      <c r="F54" s="48"/>
      <c r="G54" s="48"/>
      <c r="H54" s="48"/>
      <c r="I54" s="48"/>
      <c r="J54" s="48"/>
    </row>
    <row r="57" spans="1:10" x14ac:dyDescent="0.2">
      <c r="D57" t="s">
        <v>52</v>
      </c>
      <c r="E57" s="47"/>
    </row>
    <row r="58" spans="1:10" x14ac:dyDescent="0.2">
      <c r="D58" t="s">
        <v>53</v>
      </c>
      <c r="E58" s="44"/>
      <c r="F58" s="34"/>
      <c r="G58" s="34"/>
      <c r="H58" s="34"/>
    </row>
    <row r="59" spans="1:10" x14ac:dyDescent="0.2">
      <c r="A59" s="19" t="s">
        <v>41</v>
      </c>
      <c r="B59" s="8">
        <v>5</v>
      </c>
      <c r="C59" s="20">
        <v>5</v>
      </c>
      <c r="D59" t="s">
        <v>54</v>
      </c>
      <c r="E59" s="44"/>
    </row>
    <row r="60" spans="1:10" x14ac:dyDescent="0.2">
      <c r="D60" t="s">
        <v>56</v>
      </c>
      <c r="E60" s="52"/>
    </row>
    <row r="61" spans="1:10" x14ac:dyDescent="0.2">
      <c r="D61" t="s">
        <v>57</v>
      </c>
      <c r="E61" s="52"/>
    </row>
    <row r="62" spans="1:10" x14ac:dyDescent="0.2">
      <c r="D62" t="s">
        <v>59</v>
      </c>
      <c r="E62" s="52"/>
    </row>
    <row r="64" spans="1:10" x14ac:dyDescent="0.2">
      <c r="D64" t="s">
        <v>104</v>
      </c>
      <c r="E64" s="47"/>
    </row>
    <row r="66" spans="1:7" x14ac:dyDescent="0.2">
      <c r="E66" s="23" t="s">
        <v>105</v>
      </c>
      <c r="F66" s="23" t="s">
        <v>88</v>
      </c>
      <c r="G66" s="23" t="s">
        <v>52</v>
      </c>
    </row>
    <row r="67" spans="1:7" x14ac:dyDescent="0.2">
      <c r="G67" s="48"/>
    </row>
    <row r="68" spans="1:7" x14ac:dyDescent="0.2">
      <c r="D68" s="7" t="s">
        <v>106</v>
      </c>
      <c r="E68" s="44"/>
      <c r="F68" s="47"/>
      <c r="G68" s="47"/>
    </row>
    <row r="69" spans="1:7" x14ac:dyDescent="0.2">
      <c r="D69" s="7" t="s">
        <v>107</v>
      </c>
      <c r="E69" s="44"/>
      <c r="F69" s="47"/>
      <c r="G69" s="47"/>
    </row>
    <row r="70" spans="1:7" x14ac:dyDescent="0.2">
      <c r="D70" s="7" t="s">
        <v>108</v>
      </c>
      <c r="E70" s="44"/>
      <c r="F70" s="47"/>
      <c r="G70" s="47"/>
    </row>
    <row r="73" spans="1:7" x14ac:dyDescent="0.2">
      <c r="D73" t="s">
        <v>109</v>
      </c>
      <c r="G73" s="47"/>
    </row>
    <row r="74" spans="1:7" x14ac:dyDescent="0.2">
      <c r="A74" s="19" t="s">
        <v>45</v>
      </c>
      <c r="B74" s="8">
        <v>5</v>
      </c>
      <c r="C74" s="38">
        <v>5</v>
      </c>
      <c r="D74" t="s">
        <v>110</v>
      </c>
      <c r="G74" s="53"/>
    </row>
    <row r="75" spans="1:7" x14ac:dyDescent="0.2">
      <c r="D75" t="s">
        <v>111</v>
      </c>
      <c r="G75" s="47"/>
    </row>
    <row r="76" spans="1:7" x14ac:dyDescent="0.2">
      <c r="D76" t="s">
        <v>112</v>
      </c>
      <c r="G76" s="4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435C-6A09-4C85-AD29-2A58BBF2A3D9}">
  <dimension ref="C3:E7"/>
  <sheetViews>
    <sheetView workbookViewId="0">
      <selection activeCell="O12" sqref="O12"/>
    </sheetView>
  </sheetViews>
  <sheetFormatPr baseColWidth="10" defaultColWidth="8.83203125" defaultRowHeight="15" x14ac:dyDescent="0.2"/>
  <cols>
    <col min="3" max="3" width="18" customWidth="1"/>
  </cols>
  <sheetData>
    <row r="3" spans="3:5" ht="32" x14ac:dyDescent="0.2">
      <c r="D3" s="39" t="s">
        <v>113</v>
      </c>
      <c r="E3" s="40" t="s">
        <v>114</v>
      </c>
    </row>
    <row r="4" spans="3:5" x14ac:dyDescent="0.2">
      <c r="C4" t="s">
        <v>115</v>
      </c>
      <c r="D4" s="8">
        <f>'Acai Cola  WACC'!R36</f>
        <v>30</v>
      </c>
      <c r="E4" s="20">
        <f>'Acai Cola  WACC'!S36</f>
        <v>30</v>
      </c>
    </row>
    <row r="5" spans="3:5" x14ac:dyDescent="0.2">
      <c r="C5" t="s">
        <v>116</v>
      </c>
      <c r="D5" s="8">
        <f>'Decision Criteria'!Z20</f>
        <v>30</v>
      </c>
      <c r="E5" s="20">
        <f>'Decision Criteria'!AA20</f>
        <v>30</v>
      </c>
    </row>
    <row r="6" spans="3:5" x14ac:dyDescent="0.2">
      <c r="C6" t="s">
        <v>117</v>
      </c>
      <c r="D6" s="41">
        <f>'CAP BUD RISK'!V27</f>
        <v>40</v>
      </c>
      <c r="E6" s="42">
        <f>'CAP BUD RISK'!W27</f>
        <v>40</v>
      </c>
    </row>
    <row r="7" spans="3:5" x14ac:dyDescent="0.2">
      <c r="C7" t="s">
        <v>118</v>
      </c>
      <c r="D7" s="8">
        <f>SUM(D4:D6)</f>
        <v>100</v>
      </c>
      <c r="E7" s="20">
        <f>SUM(E4:E6)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Acai Cola  WACC</vt:lpstr>
      <vt:lpstr>Decision Criteria</vt:lpstr>
      <vt:lpstr>CAP BUD RISK</vt:lpstr>
      <vt:lpstr>GRADE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Wyeth, Mela</dc:creator>
  <cp:lastModifiedBy>Microsoft Office User</cp:lastModifiedBy>
  <dcterms:created xsi:type="dcterms:W3CDTF">2021-03-18T21:57:39Z</dcterms:created>
  <dcterms:modified xsi:type="dcterms:W3CDTF">2021-03-20T02:59:14Z</dcterms:modified>
</cp:coreProperties>
</file>